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 finlay\Objective\Home\objective_8030\Jennifer Finlay\Objects\"/>
    </mc:Choice>
  </mc:AlternateContent>
  <xr:revisionPtr revIDLastSave="0" documentId="13_ncr:1_{AFB198CF-05E0-4F64-9885-58A587FB7E25}" xr6:coauthVersionLast="47" xr6:coauthVersionMax="47" xr10:uidLastSave="{00000000-0000-0000-0000-000000000000}"/>
  <bookViews>
    <workbookView xWindow="21190" yWindow="2580" windowWidth="26370" windowHeight="14360" xr2:uid="{F73B5BCC-E773-46EB-BDB1-01E0FC6E3EF8}"/>
  </bookViews>
  <sheets>
    <sheet name="2021-22 Demand_Suppl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P12" i="1"/>
  <c r="P7" i="1"/>
  <c r="H8" i="1"/>
  <c r="H7" i="1"/>
  <c r="H6" i="1"/>
  <c r="P13" i="1"/>
  <c r="P14" i="1"/>
  <c r="P15" i="1"/>
  <c r="P16" i="1"/>
  <c r="Q7" i="1" l="1"/>
  <c r="P8" i="1"/>
  <c r="P9" i="1"/>
  <c r="P10" i="1"/>
  <c r="P11" i="1"/>
  <c r="V54" i="1" l="1"/>
  <c r="U54" i="1" s="1"/>
  <c r="Y53" i="1"/>
  <c r="Z53" i="1" s="1"/>
  <c r="V53" i="1"/>
  <c r="Y52" i="1"/>
  <c r="Z52" i="1" s="1"/>
  <c r="Y51" i="1"/>
  <c r="Z51" i="1" s="1"/>
  <c r="W51" i="1"/>
  <c r="V51" i="1"/>
  <c r="Y50" i="1"/>
  <c r="Z50" i="1" s="1"/>
  <c r="W50" i="1"/>
  <c r="V50" i="1"/>
  <c r="Y49" i="1"/>
  <c r="Z49" i="1" s="1"/>
  <c r="W49" i="1"/>
  <c r="V49" i="1"/>
  <c r="V33" i="1"/>
  <c r="U33" i="1" s="1"/>
  <c r="Y32" i="1"/>
  <c r="Z32" i="1" s="1"/>
  <c r="V32" i="1"/>
  <c r="Y31" i="1"/>
  <c r="Z31" i="1" s="1"/>
  <c r="Y30" i="1"/>
  <c r="Z30" i="1" s="1"/>
  <c r="W30" i="1"/>
  <c r="V30" i="1"/>
  <c r="Y29" i="1"/>
  <c r="Z29" i="1" s="1"/>
  <c r="W29" i="1"/>
  <c r="V29" i="1"/>
  <c r="Y28" i="1"/>
  <c r="Z28" i="1" s="1"/>
  <c r="W28" i="1"/>
  <c r="V28" i="1"/>
  <c r="H16" i="1"/>
  <c r="I16" i="1" s="1"/>
  <c r="H15" i="1"/>
  <c r="I15" i="1" s="1"/>
  <c r="H14" i="1"/>
  <c r="I14" i="1" s="1"/>
  <c r="H13" i="1"/>
  <c r="I13" i="1" s="1"/>
  <c r="V12" i="1"/>
  <c r="U12" i="1" s="1"/>
  <c r="H12" i="1"/>
  <c r="I12" i="1" s="1"/>
  <c r="J12" i="1" s="1"/>
  <c r="Y11" i="1"/>
  <c r="Z11" i="1" s="1"/>
  <c r="V11" i="1"/>
  <c r="H11" i="1"/>
  <c r="I11" i="1" s="1"/>
  <c r="Y10" i="1"/>
  <c r="Z10" i="1" s="1"/>
  <c r="W10" i="1"/>
  <c r="H10" i="1"/>
  <c r="I10" i="1" s="1"/>
  <c r="Y9" i="1"/>
  <c r="Z9" i="1" s="1"/>
  <c r="W9" i="1"/>
  <c r="V9" i="1"/>
  <c r="H9" i="1"/>
  <c r="I9" i="1" s="1"/>
  <c r="Y8" i="1"/>
  <c r="Z8" i="1" s="1"/>
  <c r="W8" i="1"/>
  <c r="V8" i="1"/>
  <c r="I8" i="1"/>
  <c r="F8" i="1"/>
  <c r="E8" i="1"/>
  <c r="Y7" i="1"/>
  <c r="Z7" i="1" s="1"/>
  <c r="W7" i="1"/>
  <c r="V7" i="1"/>
  <c r="I7" i="1"/>
  <c r="F7" i="1"/>
  <c r="E7" i="1"/>
  <c r="Q12" i="1" l="1"/>
  <c r="AA8" i="1"/>
  <c r="J15" i="1"/>
  <c r="Q15" i="1" s="1"/>
  <c r="J16" i="1"/>
  <c r="Q16" i="1" s="1"/>
  <c r="AA32" i="1"/>
  <c r="J8" i="1"/>
  <c r="Q8" i="1" s="1"/>
  <c r="AA29" i="1"/>
  <c r="AA9" i="1"/>
  <c r="J13" i="1"/>
  <c r="Q13" i="1" s="1"/>
  <c r="AA51" i="1"/>
  <c r="AA50" i="1"/>
  <c r="AA53" i="1"/>
  <c r="J10" i="1"/>
  <c r="Q10" i="1" s="1"/>
  <c r="J11" i="1"/>
  <c r="J9" i="1"/>
  <c r="Q9" i="1" s="1"/>
  <c r="AA10" i="1"/>
  <c r="AA11" i="1"/>
  <c r="Y33" i="1"/>
  <c r="Z33" i="1" s="1"/>
  <c r="AA33" i="1" s="1"/>
  <c r="V34" i="1"/>
  <c r="U34" i="1" s="1"/>
  <c r="Y12" i="1"/>
  <c r="Z12" i="1" s="1"/>
  <c r="AA12" i="1" s="1"/>
  <c r="V13" i="1"/>
  <c r="U13" i="1" s="1"/>
  <c r="AA30" i="1"/>
  <c r="AA31" i="1"/>
  <c r="AA52" i="1"/>
  <c r="Y54" i="1"/>
  <c r="Z54" i="1" s="1"/>
  <c r="AA54" i="1" s="1"/>
  <c r="V55" i="1"/>
  <c r="U55" i="1" s="1"/>
  <c r="J14" i="1"/>
  <c r="Q14" i="1" s="1"/>
  <c r="J17" i="1" l="1"/>
  <c r="J3" i="1"/>
  <c r="V56" i="1"/>
  <c r="U56" i="1" s="1"/>
  <c r="Y55" i="1"/>
  <c r="Z55" i="1" s="1"/>
  <c r="AA55" i="1" s="1"/>
  <c r="V14" i="1"/>
  <c r="U14" i="1" s="1"/>
  <c r="Y13" i="1"/>
  <c r="Z13" i="1" s="1"/>
  <c r="AA13" i="1" s="1"/>
  <c r="V35" i="1"/>
  <c r="U35" i="1" s="1"/>
  <c r="Y34" i="1"/>
  <c r="Z34" i="1" s="1"/>
  <c r="AA34" i="1" s="1"/>
  <c r="V57" i="1" l="1"/>
  <c r="U57" i="1" s="1"/>
  <c r="Y56" i="1"/>
  <c r="Z56" i="1" s="1"/>
  <c r="AA56" i="1" s="1"/>
  <c r="V36" i="1"/>
  <c r="U36" i="1" s="1"/>
  <c r="Y35" i="1"/>
  <c r="Z35" i="1" s="1"/>
  <c r="AA35" i="1" s="1"/>
  <c r="Y14" i="1"/>
  <c r="Z14" i="1" s="1"/>
  <c r="AA14" i="1" s="1"/>
  <c r="V15" i="1"/>
  <c r="U15" i="1" s="1"/>
  <c r="V58" i="1" l="1"/>
  <c r="U58" i="1" s="1"/>
  <c r="Y57" i="1"/>
  <c r="Z57" i="1" s="1"/>
  <c r="AA57" i="1" s="1"/>
  <c r="V37" i="1"/>
  <c r="U37" i="1" s="1"/>
  <c r="Y36" i="1"/>
  <c r="Z36" i="1" s="1"/>
  <c r="AA36" i="1" s="1"/>
  <c r="Y15" i="1"/>
  <c r="Z15" i="1" s="1"/>
  <c r="AA15" i="1" s="1"/>
  <c r="V16" i="1"/>
  <c r="U16" i="1" s="1"/>
  <c r="V38" i="1" l="1"/>
  <c r="U38" i="1" s="1"/>
  <c r="Y37" i="1"/>
  <c r="Z37" i="1" s="1"/>
  <c r="AA37" i="1" s="1"/>
  <c r="V17" i="1"/>
  <c r="U17" i="1" s="1"/>
  <c r="Y16" i="1"/>
  <c r="Z16" i="1" s="1"/>
  <c r="AA16" i="1" s="1"/>
  <c r="V59" i="1"/>
  <c r="U59" i="1" s="1"/>
  <c r="Y58" i="1"/>
  <c r="Z58" i="1" s="1"/>
  <c r="AA58" i="1" s="1"/>
  <c r="Y17" i="1" l="1"/>
  <c r="Z17" i="1" s="1"/>
  <c r="AA17" i="1" s="1"/>
  <c r="V18" i="1"/>
  <c r="U18" i="1" s="1"/>
  <c r="V60" i="1"/>
  <c r="U60" i="1" s="1"/>
  <c r="Y59" i="1"/>
  <c r="Z59" i="1" s="1"/>
  <c r="AA59" i="1" s="1"/>
  <c r="V39" i="1"/>
  <c r="U39" i="1" s="1"/>
  <c r="Y38" i="1"/>
  <c r="Z38" i="1" s="1"/>
  <c r="AA38" i="1" s="1"/>
  <c r="V61" i="1" l="1"/>
  <c r="Y60" i="1"/>
  <c r="Z60" i="1" s="1"/>
  <c r="AA60" i="1" s="1"/>
  <c r="U61" i="1"/>
  <c r="Y18" i="1"/>
  <c r="Z18" i="1" s="1"/>
  <c r="AA18" i="1" s="1"/>
  <c r="V19" i="1"/>
  <c r="U19" i="1" s="1"/>
  <c r="V40" i="1"/>
  <c r="U40" i="1" s="1"/>
  <c r="Y39" i="1"/>
  <c r="Z39" i="1" s="1"/>
  <c r="AA39" i="1" s="1"/>
  <c r="Y19" i="1" l="1"/>
  <c r="Z19" i="1" s="1"/>
  <c r="AA19" i="1" s="1"/>
  <c r="V20" i="1"/>
  <c r="U20" i="1" s="1"/>
  <c r="Y20" i="1" s="1"/>
  <c r="Z20" i="1" s="1"/>
  <c r="V41" i="1"/>
  <c r="U41" i="1" s="1"/>
  <c r="Y41" i="1" s="1"/>
  <c r="Z41" i="1" s="1"/>
  <c r="Y40" i="1"/>
  <c r="Z40" i="1" s="1"/>
  <c r="AA40" i="1" s="1"/>
  <c r="V62" i="1"/>
  <c r="U62" i="1" s="1"/>
  <c r="Y62" i="1" s="1"/>
  <c r="Z62" i="1" s="1"/>
  <c r="Y61" i="1"/>
  <c r="Z61" i="1" s="1"/>
  <c r="AA61" i="1" s="1"/>
  <c r="AA20" i="1" l="1"/>
  <c r="AA21" i="1" s="1"/>
  <c r="AA62" i="1"/>
  <c r="AA63" i="1" s="1"/>
  <c r="AA41" i="1"/>
  <c r="AA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Finlay, Jennifer</author>
  </authors>
  <commentList>
    <comment ref="M12" authorId="0" shapeId="0" xr:uid="{A08D499D-0354-4769-BA66-9377DEB25CB8}">
      <text>
        <r>
          <rPr>
            <b/>
            <sz val="9"/>
            <color indexed="81"/>
            <rFont val="Tahoma"/>
            <family val="2"/>
          </rPr>
          <t>Finlay, Jennifer:</t>
        </r>
        <r>
          <rPr>
            <sz val="9"/>
            <color indexed="81"/>
            <rFont val="Tahoma"/>
            <family val="2"/>
          </rPr>
          <t xml:space="preserve">
EPSDD Pipeline data</t>
        </r>
      </text>
    </comment>
    <comment ref="M13" authorId="0" shapeId="0" xr:uid="{E4DFEEB0-4D19-4E5B-BE1B-82F2A0771010}">
      <text>
        <r>
          <rPr>
            <b/>
            <sz val="9"/>
            <color indexed="81"/>
            <rFont val="Tahoma"/>
            <family val="2"/>
          </rPr>
          <t>Finlay, Jennifer:</t>
        </r>
        <r>
          <rPr>
            <sz val="9"/>
            <color indexed="81"/>
            <rFont val="Tahoma"/>
            <family val="2"/>
          </rPr>
          <t xml:space="preserve">
Forecast from EPSDD Pipeline data</t>
        </r>
      </text>
    </comment>
  </commentList>
</comments>
</file>

<file path=xl/sharedStrings.xml><?xml version="1.0" encoding="utf-8"?>
<sst xmlns="http://schemas.openxmlformats.org/spreadsheetml/2006/main" count="81" uniqueCount="38">
  <si>
    <t>Supply</t>
  </si>
  <si>
    <t>TABLE 1 LOW DEMAND SCENARIO</t>
  </si>
  <si>
    <t>UT approved population figures based on ABS release of June 2020 ERP (20/01/2021)</t>
  </si>
  <si>
    <t>Estimated demand 
5-years to 2025-26</t>
  </si>
  <si>
    <t xml:space="preserve">EPSDD - new dwelling pipeline </t>
  </si>
  <si>
    <t>Year ending 30 June</t>
  </si>
  <si>
    <t>Estimated Population</t>
  </si>
  <si>
    <t>Change in Population</t>
  </si>
  <si>
    <t>Persons per private dwelling/ household</t>
  </si>
  <si>
    <t>Persons per private residential dwelling</t>
  </si>
  <si>
    <t>Number of People</t>
  </si>
  <si>
    <t>% change</t>
  </si>
  <si>
    <t>Total households</t>
  </si>
  <si>
    <t>Underlying demand</t>
  </si>
  <si>
    <t>Total dwellings required</t>
  </si>
  <si>
    <t>2016(a)</t>
  </si>
  <si>
    <t>2017(a)</t>
  </si>
  <si>
    <t>2018(a)</t>
  </si>
  <si>
    <t>2019(a)</t>
  </si>
  <si>
    <t>2020(a)</t>
  </si>
  <si>
    <t>2021(f)</t>
  </si>
  <si>
    <t>2022(f)</t>
  </si>
  <si>
    <t>2023(p)</t>
  </si>
  <si>
    <t>2024(p)</t>
  </si>
  <si>
    <t>2025(p)</t>
  </si>
  <si>
    <t>2026(p)</t>
  </si>
  <si>
    <t>AVERAGE</t>
  </si>
  <si>
    <t>TABLE 2 MID DEMAND SCENARIO</t>
  </si>
  <si>
    <t>TABLE 3 HIGH DEMAND SCENARIO</t>
  </si>
  <si>
    <t>Supply/Demand Balance</t>
  </si>
  <si>
    <t>ILRP - land release outcome lagged 2-years. 
5% discount for underdevelopment</t>
  </si>
  <si>
    <t>Population</t>
  </si>
  <si>
    <t>Demand</t>
  </si>
  <si>
    <t>Balance</t>
  </si>
  <si>
    <t>Total estimated dwelling supply - Actual and Forcast completions</t>
  </si>
  <si>
    <t>Total dwellings required (allow 3% vacancy rate)</t>
  </si>
  <si>
    <t>Multi-unit Pipeline (including Private Sector dwelling supply) 
Source: Colliers data multi-unit completions. Uplifted 10% to capture smaller development under 10 dwellings.</t>
  </si>
  <si>
    <t>Private Sector Supply
Source: Colliers data multi-unit completions. Uplifted 10% to capture smaller development under 10 dwellings.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</si>
</sst>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64" fontId="0" fillId="0" borderId="0" xfId="0" applyNumberFormat="1"/>
    <xf numFmtId="165" fontId="1" fillId="0" borderId="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0" fontId="1" fillId="0" borderId="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0" fontId="0" fillId="0" borderId="0" xfId="2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  <xf numFmtId="164" fontId="4" fillId="2" borderId="0" xfId="1" applyNumberFormat="1" applyFont="1" applyFill="1" applyBorder="1" applyAlignment="1">
      <alignment horizontal="center"/>
    </xf>
    <xf numFmtId="10" fontId="4" fillId="2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Fill="1"/>
    <xf numFmtId="10" fontId="0" fillId="0" borderId="0" xfId="0" applyNumberFormat="1"/>
    <xf numFmtId="164" fontId="4" fillId="2" borderId="0" xfId="1" applyNumberFormat="1" applyFont="1" applyFill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10" fontId="4" fillId="2" borderId="0" xfId="0" applyNumberFormat="1" applyFont="1" applyFill="1"/>
    <xf numFmtId="164" fontId="0" fillId="5" borderId="0" xfId="0" applyNumberFormat="1" applyFill="1"/>
    <xf numFmtId="0" fontId="5" fillId="0" borderId="0" xfId="0" applyFont="1"/>
    <xf numFmtId="0" fontId="0" fillId="0" borderId="1" xfId="0" applyBorder="1"/>
    <xf numFmtId="164" fontId="3" fillId="0" borderId="1" xfId="0" applyNumberFormat="1" applyFont="1" applyBorder="1"/>
    <xf numFmtId="0" fontId="3" fillId="0" borderId="1" xfId="0" applyFont="1" applyBorder="1"/>
    <xf numFmtId="164" fontId="1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4" fillId="2" borderId="0" xfId="0" applyFont="1" applyFill="1" applyAlignment="1"/>
    <xf numFmtId="1" fontId="0" fillId="0" borderId="0" xfId="0" applyNumberFormat="1"/>
    <xf numFmtId="164" fontId="5" fillId="6" borderId="0" xfId="1" applyNumberFormat="1" applyFont="1" applyFill="1" applyBorder="1" applyAlignment="1">
      <alignment horizontal="center"/>
    </xf>
    <xf numFmtId="164" fontId="5" fillId="0" borderId="0" xfId="0" applyNumberFormat="1" applyFont="1"/>
    <xf numFmtId="0" fontId="4" fillId="2" borderId="0" xfId="0" applyFont="1" applyFill="1" applyAlignment="1">
      <alignment horizontal="right" indent="2"/>
    </xf>
    <xf numFmtId="0" fontId="5" fillId="3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inden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B555-9580-48E2-BE94-2F6EB6F3B613}">
  <dimension ref="A2:AA63"/>
  <sheetViews>
    <sheetView tabSelected="1" zoomScale="85" zoomScaleNormal="85" workbookViewId="0">
      <selection activeCell="M7" sqref="M7"/>
    </sheetView>
  </sheetViews>
  <sheetFormatPr defaultRowHeight="14.5" x14ac:dyDescent="0.35"/>
  <cols>
    <col min="3" max="3" width="18.54296875" customWidth="1"/>
    <col min="4" max="6" width="10.6328125" customWidth="1"/>
    <col min="7" max="7" width="2.6328125" customWidth="1"/>
    <col min="8" max="10" width="10.6328125" customWidth="1"/>
    <col min="11" max="11" width="1.54296875" customWidth="1"/>
    <col min="12" max="17" width="15.6328125" customWidth="1"/>
    <col min="18" max="18" width="10.6328125" customWidth="1"/>
    <col min="19" max="19" width="37.453125" customWidth="1"/>
    <col min="20" max="20" width="18.08984375" customWidth="1"/>
    <col min="21" max="23" width="10.6328125" customWidth="1"/>
    <col min="24" max="24" width="2.6328125" customWidth="1"/>
    <col min="25" max="27" width="10.6328125" customWidth="1"/>
  </cols>
  <sheetData>
    <row r="2" spans="1:27" x14ac:dyDescent="0.35">
      <c r="C2" s="55" t="s">
        <v>31</v>
      </c>
      <c r="D2" s="55"/>
      <c r="E2" s="55"/>
      <c r="F2" s="55"/>
      <c r="G2" s="46"/>
      <c r="H2" s="56" t="s">
        <v>32</v>
      </c>
      <c r="I2" s="56"/>
      <c r="J2" s="56"/>
      <c r="K2" s="1"/>
      <c r="L2" s="50" t="s">
        <v>0</v>
      </c>
      <c r="M2" s="50"/>
      <c r="N2" s="50"/>
      <c r="O2" s="50"/>
      <c r="P2" s="50"/>
      <c r="Q2" s="1" t="s">
        <v>33</v>
      </c>
      <c r="T2" s="51" t="s">
        <v>1</v>
      </c>
      <c r="U2" s="51"/>
      <c r="V2" s="51"/>
      <c r="W2" s="51"/>
      <c r="X2" s="51"/>
      <c r="Y2" s="51"/>
      <c r="Z2" s="51"/>
      <c r="AA2" s="51"/>
    </row>
    <row r="3" spans="1:27" ht="94" customHeight="1" x14ac:dyDescent="0.35">
      <c r="C3" s="52" t="s">
        <v>2</v>
      </c>
      <c r="D3" s="52"/>
      <c r="E3" s="52"/>
      <c r="F3" s="52"/>
      <c r="G3" s="2"/>
      <c r="H3" s="53" t="s">
        <v>3</v>
      </c>
      <c r="I3" s="53"/>
      <c r="J3" s="3">
        <f>SUM(J12:J16)</f>
        <v>7074.7026106989069</v>
      </c>
      <c r="K3" s="4"/>
      <c r="L3" s="54" t="s">
        <v>30</v>
      </c>
      <c r="M3" s="54" t="s">
        <v>4</v>
      </c>
      <c r="N3" s="54" t="s">
        <v>37</v>
      </c>
      <c r="O3" s="54" t="s">
        <v>36</v>
      </c>
      <c r="P3" s="54" t="s">
        <v>34</v>
      </c>
      <c r="Q3" s="54" t="s">
        <v>29</v>
      </c>
      <c r="R3" s="54"/>
    </row>
    <row r="4" spans="1:27" ht="58" customHeight="1" x14ac:dyDescent="0.35">
      <c r="C4" s="5" t="s">
        <v>5</v>
      </c>
      <c r="D4" s="6" t="s">
        <v>6</v>
      </c>
      <c r="E4" s="57" t="s">
        <v>7</v>
      </c>
      <c r="F4" s="57"/>
      <c r="G4" s="7"/>
      <c r="H4" s="58" t="s">
        <v>8</v>
      </c>
      <c r="I4" s="58"/>
      <c r="J4" s="8">
        <v>2.56</v>
      </c>
      <c r="K4" s="7"/>
      <c r="L4" s="54"/>
      <c r="M4" s="54"/>
      <c r="N4" s="54"/>
      <c r="O4" s="54"/>
      <c r="P4" s="54"/>
      <c r="Q4" s="54"/>
      <c r="R4" s="54"/>
      <c r="T4" s="5" t="s">
        <v>5</v>
      </c>
      <c r="U4" s="6" t="s">
        <v>6</v>
      </c>
      <c r="V4" s="57" t="s">
        <v>7</v>
      </c>
      <c r="W4" s="57"/>
      <c r="Y4" s="58" t="s">
        <v>9</v>
      </c>
      <c r="Z4" s="58"/>
      <c r="AA4" s="8">
        <v>2.56</v>
      </c>
    </row>
    <row r="5" spans="1:27" ht="91" customHeight="1" x14ac:dyDescent="0.35">
      <c r="C5" s="10"/>
      <c r="D5" s="11" t="s">
        <v>10</v>
      </c>
      <c r="E5" s="11" t="s">
        <v>10</v>
      </c>
      <c r="F5" s="9" t="s">
        <v>11</v>
      </c>
      <c r="G5" s="12"/>
      <c r="H5" s="13" t="s">
        <v>12</v>
      </c>
      <c r="I5" s="13" t="s">
        <v>35</v>
      </c>
      <c r="J5" s="13" t="s">
        <v>13</v>
      </c>
      <c r="K5" s="12"/>
      <c r="L5" s="12"/>
      <c r="M5" s="12"/>
      <c r="N5" s="12"/>
      <c r="O5" s="12"/>
      <c r="P5" s="12"/>
      <c r="Q5" s="12"/>
      <c r="R5" s="12"/>
      <c r="T5" s="10"/>
      <c r="U5" s="11" t="s">
        <v>10</v>
      </c>
      <c r="V5" s="11" t="s">
        <v>10</v>
      </c>
      <c r="W5" s="9" t="s">
        <v>11</v>
      </c>
      <c r="Y5" s="13" t="s">
        <v>12</v>
      </c>
      <c r="Z5" s="13" t="s">
        <v>14</v>
      </c>
      <c r="AA5" s="13" t="s">
        <v>13</v>
      </c>
    </row>
    <row r="6" spans="1:27" ht="15" customHeight="1" x14ac:dyDescent="0.35">
      <c r="C6" s="14" t="s">
        <v>15</v>
      </c>
      <c r="D6" s="15">
        <v>403104</v>
      </c>
      <c r="E6" s="16"/>
      <c r="F6" s="16"/>
      <c r="G6" s="16"/>
      <c r="H6" s="29">
        <f>+Y6</f>
        <v>157697</v>
      </c>
      <c r="I6" s="16"/>
      <c r="J6" s="16"/>
      <c r="K6" s="16"/>
      <c r="M6" s="16"/>
      <c r="N6" s="16"/>
      <c r="O6" s="16"/>
      <c r="P6" s="16"/>
      <c r="Q6" s="16"/>
      <c r="R6" s="16"/>
      <c r="T6" s="17" t="s">
        <v>15</v>
      </c>
      <c r="U6" s="18">
        <v>403104</v>
      </c>
      <c r="V6" s="19"/>
      <c r="W6" s="19"/>
      <c r="Y6" s="20">
        <v>157697</v>
      </c>
      <c r="Z6" s="20">
        <v>167300</v>
      </c>
    </row>
    <row r="7" spans="1:27" ht="15" customHeight="1" x14ac:dyDescent="0.35">
      <c r="C7" s="14" t="s">
        <v>16</v>
      </c>
      <c r="D7" s="15">
        <v>412025</v>
      </c>
      <c r="E7" s="15">
        <f>+D7-D6</f>
        <v>8921</v>
      </c>
      <c r="F7" s="21">
        <f>+((D7/D6)-1)</f>
        <v>2.2130765261570318E-2</v>
      </c>
      <c r="G7" s="15"/>
      <c r="H7" s="15">
        <f>D7/$J$4</f>
        <v>160947.265625</v>
      </c>
      <c r="I7" s="15">
        <f>H7/0.97</f>
        <v>165925.01610824742</v>
      </c>
      <c r="J7" s="15">
        <v>3982</v>
      </c>
      <c r="K7" s="15"/>
      <c r="L7" s="43">
        <v>3134</v>
      </c>
      <c r="M7" s="15"/>
      <c r="N7" s="15">
        <v>1420</v>
      </c>
      <c r="P7" s="15">
        <f>L7+N7</f>
        <v>4554</v>
      </c>
      <c r="Q7" s="15">
        <f>P7-J7</f>
        <v>572</v>
      </c>
      <c r="R7" s="15"/>
      <c r="T7" s="17" t="s">
        <v>16</v>
      </c>
      <c r="U7" s="18">
        <v>412025</v>
      </c>
      <c r="V7" s="18">
        <f>+U7-U6</f>
        <v>8921</v>
      </c>
      <c r="W7" s="22">
        <f>+((U7/U6)-1)</f>
        <v>2.2130765261570318E-2</v>
      </c>
      <c r="Y7" s="23">
        <f>U7/$AA$4</f>
        <v>160947.265625</v>
      </c>
      <c r="Z7" s="23">
        <f>Y7/0.97</f>
        <v>165925.01610824742</v>
      </c>
    </row>
    <row r="8" spans="1:27" ht="15" customHeight="1" x14ac:dyDescent="0.35">
      <c r="C8" s="14" t="s">
        <v>17</v>
      </c>
      <c r="D8" s="15">
        <v>420379</v>
      </c>
      <c r="E8" s="15">
        <f>+D8-D7</f>
        <v>8354</v>
      </c>
      <c r="F8" s="24">
        <f>+((D8/D7)-1)</f>
        <v>2.0275468721558054E-2</v>
      </c>
      <c r="G8" s="15"/>
      <c r="H8" s="15">
        <f>D8/$J$4</f>
        <v>164210.546875</v>
      </c>
      <c r="I8" s="15">
        <f t="shared" ref="I8:I16" si="0">H8/0.97</f>
        <v>169289.22358247422</v>
      </c>
      <c r="J8" s="15">
        <f t="shared" ref="J8:J16" si="1">I8-I7</f>
        <v>3364.2074742268014</v>
      </c>
      <c r="K8" s="15"/>
      <c r="L8" s="43">
        <v>3486</v>
      </c>
      <c r="M8" s="15"/>
      <c r="N8" s="15">
        <v>1380</v>
      </c>
      <c r="P8" s="15">
        <f>L8+N8</f>
        <v>4866</v>
      </c>
      <c r="Q8" s="15">
        <f>P8-J8</f>
        <v>1501.7925257731986</v>
      </c>
      <c r="R8" s="15"/>
      <c r="T8" s="17" t="s">
        <v>17</v>
      </c>
      <c r="U8" s="18">
        <v>420379</v>
      </c>
      <c r="V8" s="18">
        <f>+U8-U7</f>
        <v>8354</v>
      </c>
      <c r="W8" s="22">
        <f>+((U8/U7)-1)</f>
        <v>2.0275468721558054E-2</v>
      </c>
      <c r="Y8" s="23">
        <f t="shared" ref="Y8:Y20" si="2">U8/$AA$4</f>
        <v>164210.546875</v>
      </c>
      <c r="Z8" s="23">
        <f t="shared" ref="Z8:Z20" si="3">Y8/0.97</f>
        <v>169289.22358247422</v>
      </c>
      <c r="AA8" s="23">
        <f>Z8-Z7</f>
        <v>3364.2074742268014</v>
      </c>
    </row>
    <row r="9" spans="1:27" ht="15" customHeight="1" x14ac:dyDescent="0.35">
      <c r="C9" s="14" t="s">
        <v>18</v>
      </c>
      <c r="D9" s="15">
        <v>426285</v>
      </c>
      <c r="E9" s="15">
        <v>5906</v>
      </c>
      <c r="F9" s="26">
        <v>1.4999999999999999E-2</v>
      </c>
      <c r="G9" s="15"/>
      <c r="H9" s="15">
        <f t="shared" ref="H9:H16" si="4">D9/$J$4</f>
        <v>166517.578125</v>
      </c>
      <c r="I9" s="15">
        <f>H9/0.97</f>
        <v>171667.60631443298</v>
      </c>
      <c r="J9" s="15">
        <f t="shared" si="1"/>
        <v>2378.3827319587581</v>
      </c>
      <c r="K9" s="15"/>
      <c r="L9" s="43">
        <v>3823</v>
      </c>
      <c r="M9" s="15"/>
      <c r="N9" s="15">
        <v>1290</v>
      </c>
      <c r="P9" s="15">
        <f>L9+N9</f>
        <v>5113</v>
      </c>
      <c r="Q9" s="15">
        <f t="shared" ref="Q9:Q16" si="5">P9-J9</f>
        <v>2734.6172680412419</v>
      </c>
      <c r="R9" s="15"/>
      <c r="T9" s="17" t="s">
        <v>18</v>
      </c>
      <c r="U9" s="18">
        <v>426270</v>
      </c>
      <c r="V9" s="18">
        <f t="shared" ref="V9" si="6">+U9-U8</f>
        <v>5891</v>
      </c>
      <c r="W9" s="22">
        <f t="shared" ref="W9" si="7">+((U9/U8)-1)</f>
        <v>1.4013544920179255E-2</v>
      </c>
      <c r="Y9" s="23">
        <f t="shared" si="2"/>
        <v>166511.71875</v>
      </c>
      <c r="Z9" s="23">
        <f t="shared" si="3"/>
        <v>171661.5657216495</v>
      </c>
      <c r="AA9" s="23">
        <f t="shared" ref="AA9:AA20" si="8">Z9-Z8</f>
        <v>2372.3421391752781</v>
      </c>
    </row>
    <row r="10" spans="1:27" ht="15" customHeight="1" x14ac:dyDescent="0.35">
      <c r="C10" s="14" t="s">
        <v>19</v>
      </c>
      <c r="D10" s="15">
        <v>431380</v>
      </c>
      <c r="E10" s="15">
        <v>5095</v>
      </c>
      <c r="F10" s="26">
        <v>1.1952097774962755E-2</v>
      </c>
      <c r="G10" s="15"/>
      <c r="H10" s="15">
        <f t="shared" si="4"/>
        <v>168507.8125</v>
      </c>
      <c r="I10" s="15">
        <f t="shared" si="0"/>
        <v>173719.39432989692</v>
      </c>
      <c r="J10" s="15">
        <f t="shared" si="1"/>
        <v>2051.7880154639424</v>
      </c>
      <c r="K10" s="15"/>
      <c r="L10" s="43">
        <v>4662</v>
      </c>
      <c r="M10" s="15"/>
      <c r="N10" s="15">
        <v>1614</v>
      </c>
      <c r="P10" s="15">
        <f>L10+N10</f>
        <v>6276</v>
      </c>
      <c r="Q10" s="15">
        <f t="shared" si="5"/>
        <v>4224.2119845360576</v>
      </c>
      <c r="R10" s="15"/>
      <c r="T10" s="27">
        <v>2020</v>
      </c>
      <c r="U10" s="15">
        <v>431114</v>
      </c>
      <c r="V10" s="15">
        <v>4829</v>
      </c>
      <c r="W10" s="28">
        <f>+((U10/U9)-1)</f>
        <v>1.1363689680249589E-2</v>
      </c>
      <c r="Y10" s="23">
        <f t="shared" si="2"/>
        <v>168403.90625</v>
      </c>
      <c r="Z10" s="23">
        <f>Y10/0.97</f>
        <v>173612.27448453609</v>
      </c>
      <c r="AA10" s="23">
        <f t="shared" si="8"/>
        <v>1950.7087628865847</v>
      </c>
    </row>
    <row r="11" spans="1:27" ht="15" customHeight="1" x14ac:dyDescent="0.35">
      <c r="C11" s="25" t="s">
        <v>20</v>
      </c>
      <c r="D11" s="15">
        <v>432458.44999999995</v>
      </c>
      <c r="E11" s="15">
        <v>1078.4499999999534</v>
      </c>
      <c r="F11" s="26">
        <v>2.4999999999999467E-3</v>
      </c>
      <c r="G11" s="15"/>
      <c r="H11" s="15">
        <f t="shared" si="4"/>
        <v>168929.08203124997</v>
      </c>
      <c r="I11" s="15">
        <f t="shared" si="0"/>
        <v>174153.69281572162</v>
      </c>
      <c r="J11" s="15">
        <f t="shared" si="1"/>
        <v>434.29848582469276</v>
      </c>
      <c r="K11" s="15"/>
      <c r="L11" s="15">
        <v>4094</v>
      </c>
      <c r="M11" s="15"/>
      <c r="N11" s="15">
        <v>1500</v>
      </c>
      <c r="P11" s="15">
        <f>L11+N11</f>
        <v>5594</v>
      </c>
      <c r="Q11" s="15">
        <f>P11-J11</f>
        <v>5159.7015141753072</v>
      </c>
      <c r="R11" s="15"/>
      <c r="T11" s="27">
        <v>2021</v>
      </c>
      <c r="U11" s="15">
        <v>432623</v>
      </c>
      <c r="V11" s="29">
        <f>U10*W11</f>
        <v>4311.1400000000003</v>
      </c>
      <c r="W11" s="21">
        <v>0.01</v>
      </c>
      <c r="Y11" s="23">
        <f t="shared" si="2"/>
        <v>168993.359375</v>
      </c>
      <c r="Z11" s="23">
        <f t="shared" si="3"/>
        <v>174219.95811855671</v>
      </c>
      <c r="AA11" s="23">
        <f>Z11-Z10</f>
        <v>607.68363402062096</v>
      </c>
    </row>
    <row r="12" spans="1:27" ht="15" customHeight="1" x14ac:dyDescent="0.35">
      <c r="C12" s="30" t="s">
        <v>21</v>
      </c>
      <c r="D12" s="31">
        <v>433539.59612499992</v>
      </c>
      <c r="E12" s="31">
        <v>1081.1461249999702</v>
      </c>
      <c r="F12" s="32">
        <v>2.4999999999999467E-3</v>
      </c>
      <c r="G12" s="31"/>
      <c r="H12" s="31">
        <f t="shared" si="4"/>
        <v>169351.40473632808</v>
      </c>
      <c r="I12" s="31">
        <f t="shared" si="0"/>
        <v>174589.07704776092</v>
      </c>
      <c r="J12" s="31">
        <f t="shared" si="1"/>
        <v>435.38423203930142</v>
      </c>
      <c r="K12" s="31"/>
      <c r="L12" s="44"/>
      <c r="M12" s="48">
        <v>1143</v>
      </c>
      <c r="N12" s="48"/>
      <c r="O12" s="45">
        <v>4590</v>
      </c>
      <c r="P12" s="15">
        <f>M12+O12</f>
        <v>5733</v>
      </c>
      <c r="Q12" s="15">
        <f t="shared" si="5"/>
        <v>5297.6157679606986</v>
      </c>
      <c r="R12" s="44"/>
      <c r="T12" s="14">
        <v>2022</v>
      </c>
      <c r="U12" s="15">
        <f>U11+V12</f>
        <v>436949.23</v>
      </c>
      <c r="V12" s="29">
        <f>U11*W12</f>
        <v>4326.2300000000005</v>
      </c>
      <c r="W12" s="21">
        <v>0.01</v>
      </c>
      <c r="Y12" s="23">
        <f t="shared" si="2"/>
        <v>170683.29296875</v>
      </c>
      <c r="Z12" s="23">
        <f t="shared" si="3"/>
        <v>175962.15769974227</v>
      </c>
      <c r="AA12" s="23">
        <f t="shared" si="8"/>
        <v>1742.1995811855595</v>
      </c>
    </row>
    <row r="13" spans="1:27" ht="15" customHeight="1" x14ac:dyDescent="0.35">
      <c r="C13" s="30" t="s">
        <v>22</v>
      </c>
      <c r="D13" s="31">
        <v>436791.14309593744</v>
      </c>
      <c r="E13" s="31">
        <v>3251.5469709375175</v>
      </c>
      <c r="F13" s="32">
        <v>7.5000000000000622E-3</v>
      </c>
      <c r="G13" s="31"/>
      <c r="H13" s="31">
        <f t="shared" si="4"/>
        <v>170621.54027185056</v>
      </c>
      <c r="I13" s="31">
        <f t="shared" si="0"/>
        <v>175898.49512561914</v>
      </c>
      <c r="J13" s="31">
        <f t="shared" si="1"/>
        <v>1309.4180778582231</v>
      </c>
      <c r="K13" s="31"/>
      <c r="L13" s="44"/>
      <c r="M13" s="29">
        <v>1200</v>
      </c>
      <c r="N13" s="29"/>
      <c r="O13" s="45">
        <v>4000</v>
      </c>
      <c r="P13" s="15">
        <f t="shared" ref="P13:P16" si="9">M13+O13</f>
        <v>5200</v>
      </c>
      <c r="Q13" s="15">
        <f t="shared" si="5"/>
        <v>3890.5819221417769</v>
      </c>
      <c r="R13" s="44"/>
      <c r="T13" s="14">
        <v>2023</v>
      </c>
      <c r="U13" s="15">
        <f t="shared" ref="U13:U16" si="10">U12+V13</f>
        <v>441318.72229999996</v>
      </c>
      <c r="V13" s="29">
        <f>U12*W13</f>
        <v>4369.4922999999999</v>
      </c>
      <c r="W13" s="21">
        <v>0.01</v>
      </c>
      <c r="Y13" s="23">
        <f t="shared" si="2"/>
        <v>172390.12589843749</v>
      </c>
      <c r="Z13" s="23">
        <f t="shared" si="3"/>
        <v>177721.77927673969</v>
      </c>
      <c r="AA13" s="23">
        <f t="shared" si="8"/>
        <v>1759.6215769974224</v>
      </c>
    </row>
    <row r="14" spans="1:27" ht="15" customHeight="1" x14ac:dyDescent="0.35">
      <c r="C14" s="30" t="s">
        <v>23</v>
      </c>
      <c r="D14" s="31">
        <v>441159.0545268968</v>
      </c>
      <c r="E14" s="31">
        <v>4367.9114309593569</v>
      </c>
      <c r="F14" s="32">
        <v>1.0000000000000009E-2</v>
      </c>
      <c r="G14" s="31"/>
      <c r="H14" s="31">
        <f t="shared" si="4"/>
        <v>172327.75567456905</v>
      </c>
      <c r="I14" s="31">
        <f t="shared" si="0"/>
        <v>177657.4800768753</v>
      </c>
      <c r="J14" s="31">
        <f t="shared" si="1"/>
        <v>1758.9849512561632</v>
      </c>
      <c r="K14" s="31"/>
      <c r="L14" s="44"/>
      <c r="M14" s="29">
        <v>1200</v>
      </c>
      <c r="N14" s="29"/>
      <c r="O14" s="45">
        <v>4000</v>
      </c>
      <c r="P14" s="15">
        <f t="shared" si="9"/>
        <v>5200</v>
      </c>
      <c r="Q14" s="15">
        <f t="shared" si="5"/>
        <v>3441.0150487438368</v>
      </c>
      <c r="R14" s="44"/>
      <c r="T14" s="14">
        <v>2024</v>
      </c>
      <c r="U14" s="15">
        <f t="shared" si="10"/>
        <v>445731.90952299995</v>
      </c>
      <c r="V14" s="29">
        <f t="shared" ref="V14:V20" si="11">U13*W14</f>
        <v>4413.1872229999999</v>
      </c>
      <c r="W14" s="21">
        <v>0.01</v>
      </c>
      <c r="Y14" s="23">
        <f t="shared" si="2"/>
        <v>174114.02715742186</v>
      </c>
      <c r="Z14" s="23">
        <f t="shared" si="3"/>
        <v>179498.99706950708</v>
      </c>
      <c r="AA14" s="23">
        <f t="shared" si="8"/>
        <v>1777.2177927673911</v>
      </c>
    </row>
    <row r="15" spans="1:27" ht="15" customHeight="1" x14ac:dyDescent="0.35">
      <c r="A15" s="34"/>
      <c r="B15" s="33"/>
      <c r="C15" s="35" t="s">
        <v>24</v>
      </c>
      <c r="D15" s="36">
        <v>445570.64507216576</v>
      </c>
      <c r="E15" s="36">
        <v>4411.5905452689622</v>
      </c>
      <c r="F15" s="32">
        <v>1.0000000000000009E-2</v>
      </c>
      <c r="G15" s="36"/>
      <c r="H15" s="31">
        <f t="shared" si="4"/>
        <v>174051.03323131474</v>
      </c>
      <c r="I15" s="31">
        <f t="shared" si="0"/>
        <v>179434.05487764406</v>
      </c>
      <c r="J15" s="31">
        <f t="shared" si="1"/>
        <v>1776.5748007687507</v>
      </c>
      <c r="K15" s="31"/>
      <c r="L15" s="44"/>
      <c r="M15" s="29">
        <v>1200</v>
      </c>
      <c r="N15" s="29"/>
      <c r="O15" s="45">
        <v>4000</v>
      </c>
      <c r="P15" s="15">
        <f t="shared" si="9"/>
        <v>5200</v>
      </c>
      <c r="Q15" s="15">
        <f t="shared" si="5"/>
        <v>3423.4251992312493</v>
      </c>
      <c r="R15" s="44"/>
      <c r="T15" s="14">
        <v>2025</v>
      </c>
      <c r="U15" s="15">
        <f t="shared" si="10"/>
        <v>450189.22861822997</v>
      </c>
      <c r="V15" s="29">
        <f t="shared" si="11"/>
        <v>4457.3190952299992</v>
      </c>
      <c r="W15" s="21">
        <v>0.01</v>
      </c>
      <c r="Y15" s="23">
        <f t="shared" si="2"/>
        <v>175855.16742899606</v>
      </c>
      <c r="Z15" s="23">
        <f t="shared" si="3"/>
        <v>181293.98704020213</v>
      </c>
      <c r="AA15" s="23">
        <f t="shared" si="8"/>
        <v>1794.9899706950528</v>
      </c>
    </row>
    <row r="16" spans="1:27" ht="15" customHeight="1" x14ac:dyDescent="0.35">
      <c r="A16" s="34"/>
      <c r="B16" s="33"/>
      <c r="C16" s="37" t="s">
        <v>25</v>
      </c>
      <c r="D16" s="36">
        <v>450026.35152288742</v>
      </c>
      <c r="E16" s="36">
        <v>4455.7064507216564</v>
      </c>
      <c r="F16" s="32">
        <v>1.0000000000000009E-2</v>
      </c>
      <c r="G16" s="36"/>
      <c r="H16" s="31">
        <f t="shared" si="4"/>
        <v>175791.5435636279</v>
      </c>
      <c r="I16" s="31">
        <f t="shared" si="0"/>
        <v>181228.39542642052</v>
      </c>
      <c r="J16" s="31">
        <f t="shared" si="1"/>
        <v>1794.3405487764685</v>
      </c>
      <c r="K16" s="31"/>
      <c r="L16" s="44"/>
      <c r="M16" s="29">
        <v>1200</v>
      </c>
      <c r="N16" s="29"/>
      <c r="O16" s="45">
        <v>4000</v>
      </c>
      <c r="P16" s="15">
        <f t="shared" si="9"/>
        <v>5200</v>
      </c>
      <c r="Q16" s="15">
        <f t="shared" si="5"/>
        <v>3405.6594512235315</v>
      </c>
      <c r="R16" s="44"/>
      <c r="T16" s="14">
        <v>2026</v>
      </c>
      <c r="U16" s="15">
        <f t="shared" si="10"/>
        <v>454691.1209044123</v>
      </c>
      <c r="V16" s="29">
        <f t="shared" si="11"/>
        <v>4501.8922861823003</v>
      </c>
      <c r="W16" s="21">
        <v>0.01</v>
      </c>
      <c r="Y16" s="23">
        <f t="shared" si="2"/>
        <v>177613.71910328604</v>
      </c>
      <c r="Z16" s="23">
        <f t="shared" si="3"/>
        <v>183106.92691060418</v>
      </c>
      <c r="AA16" s="23">
        <f t="shared" si="8"/>
        <v>1812.9398704020423</v>
      </c>
    </row>
    <row r="17" spans="1:27" x14ac:dyDescent="0.35">
      <c r="A17" s="34"/>
      <c r="B17" s="33"/>
      <c r="C17" s="34"/>
      <c r="J17" s="38">
        <f>SUM(J12:J16)</f>
        <v>7074.7026106989069</v>
      </c>
      <c r="K17" s="23"/>
      <c r="L17" s="23"/>
      <c r="M17" s="49"/>
      <c r="N17" s="49"/>
      <c r="O17" s="23"/>
      <c r="P17" s="23"/>
      <c r="Q17" s="23"/>
      <c r="R17" s="23"/>
      <c r="T17" s="14">
        <v>2027</v>
      </c>
      <c r="U17" s="15">
        <f>U16+V17</f>
        <v>459238.0321134564</v>
      </c>
      <c r="V17" s="29">
        <f t="shared" si="11"/>
        <v>4546.9112090441231</v>
      </c>
      <c r="W17" s="21">
        <v>0.01</v>
      </c>
      <c r="Y17" s="23">
        <f t="shared" si="2"/>
        <v>179389.85629431889</v>
      </c>
      <c r="Z17" s="23">
        <f t="shared" si="3"/>
        <v>184937.9961797102</v>
      </c>
      <c r="AA17" s="23">
        <f t="shared" si="8"/>
        <v>1831.0692691060249</v>
      </c>
    </row>
    <row r="18" spans="1:27" x14ac:dyDescent="0.35">
      <c r="A18" s="34"/>
      <c r="B18" s="33"/>
      <c r="C18" s="34"/>
      <c r="T18" s="14">
        <v>2028</v>
      </c>
      <c r="U18" s="15">
        <f t="shared" ref="U18:U20" si="12">U17+V18</f>
        <v>463830.41243459098</v>
      </c>
      <c r="V18" s="29">
        <f t="shared" si="11"/>
        <v>4592.3803211345639</v>
      </c>
      <c r="W18" s="21">
        <v>0.01</v>
      </c>
      <c r="Y18" s="23">
        <f t="shared" si="2"/>
        <v>181183.7548572621</v>
      </c>
      <c r="Z18" s="23">
        <f t="shared" si="3"/>
        <v>186787.37614150732</v>
      </c>
      <c r="AA18" s="23">
        <f t="shared" si="8"/>
        <v>1849.3799617971235</v>
      </c>
    </row>
    <row r="19" spans="1:27" x14ac:dyDescent="0.35">
      <c r="A19" s="34"/>
      <c r="B19" s="33"/>
      <c r="C19" s="34"/>
      <c r="T19" s="14">
        <v>2029</v>
      </c>
      <c r="U19" s="15">
        <f t="shared" si="12"/>
        <v>468468.71655893687</v>
      </c>
      <c r="V19" s="29">
        <f t="shared" si="11"/>
        <v>4638.3041243459102</v>
      </c>
      <c r="W19" s="21">
        <v>0.01</v>
      </c>
      <c r="Y19" s="23">
        <f t="shared" si="2"/>
        <v>182995.5924058347</v>
      </c>
      <c r="Z19" s="23">
        <f t="shared" si="3"/>
        <v>188655.24990292237</v>
      </c>
      <c r="AA19" s="23">
        <f t="shared" si="8"/>
        <v>1867.873761415045</v>
      </c>
    </row>
    <row r="20" spans="1:27" x14ac:dyDescent="0.35">
      <c r="A20" s="34"/>
      <c r="B20" s="33"/>
      <c r="C20" s="34"/>
      <c r="T20" s="14">
        <v>2030</v>
      </c>
      <c r="U20" s="15">
        <f t="shared" si="12"/>
        <v>473153.40372452623</v>
      </c>
      <c r="V20" s="29">
        <f t="shared" si="11"/>
        <v>4684.6871655893692</v>
      </c>
      <c r="W20" s="21">
        <v>0.01</v>
      </c>
      <c r="Y20" s="23">
        <f t="shared" si="2"/>
        <v>184825.54832989306</v>
      </c>
      <c r="Z20" s="23">
        <f t="shared" si="3"/>
        <v>190541.80240195163</v>
      </c>
      <c r="AA20" s="23">
        <f t="shared" si="8"/>
        <v>1886.5524990292615</v>
      </c>
    </row>
    <row r="21" spans="1:27" x14ac:dyDescent="0.35">
      <c r="A21" s="34"/>
      <c r="B21" s="33"/>
      <c r="C21" s="34"/>
      <c r="T21" s="39"/>
      <c r="U21" s="39"/>
      <c r="V21" s="39"/>
      <c r="W21" s="39"/>
      <c r="Z21" s="40" t="s">
        <v>26</v>
      </c>
      <c r="AA21" s="41">
        <f>AVERAGE(AA12:AA20)</f>
        <v>1813.538253710547</v>
      </c>
    </row>
    <row r="22" spans="1:27" x14ac:dyDescent="0.35">
      <c r="A22" s="34"/>
      <c r="B22" s="33"/>
      <c r="C22" s="34"/>
      <c r="T22" s="39"/>
      <c r="U22" s="39"/>
      <c r="V22" s="39"/>
      <c r="W22" s="39"/>
      <c r="AA22" s="23"/>
    </row>
    <row r="23" spans="1:27" x14ac:dyDescent="0.35">
      <c r="A23" s="34"/>
      <c r="B23" s="33"/>
      <c r="C23" s="34"/>
      <c r="T23" s="51" t="s">
        <v>27</v>
      </c>
      <c r="U23" s="51"/>
      <c r="V23" s="51"/>
      <c r="W23" s="51"/>
      <c r="X23" s="51"/>
      <c r="Y23" s="51"/>
      <c r="Z23" s="51"/>
      <c r="AA23" s="51"/>
    </row>
    <row r="24" spans="1:27" x14ac:dyDescent="0.35">
      <c r="A24" s="34"/>
      <c r="B24" s="33"/>
      <c r="C24" s="34"/>
    </row>
    <row r="25" spans="1:27" ht="29" customHeight="1" x14ac:dyDescent="0.35">
      <c r="A25" s="34"/>
      <c r="B25" s="33"/>
      <c r="C25" s="34"/>
      <c r="T25" s="5" t="s">
        <v>5</v>
      </c>
      <c r="U25" s="6" t="s">
        <v>6</v>
      </c>
      <c r="V25" s="57" t="s">
        <v>7</v>
      </c>
      <c r="W25" s="57"/>
      <c r="Y25" s="58" t="s">
        <v>9</v>
      </c>
      <c r="Z25" s="58"/>
      <c r="AA25" s="8">
        <v>2.56</v>
      </c>
    </row>
    <row r="26" spans="1:27" ht="43.5" x14ac:dyDescent="0.35">
      <c r="A26" s="34"/>
      <c r="B26" s="33"/>
      <c r="C26" s="34"/>
      <c r="T26" s="10"/>
      <c r="U26" s="11" t="s">
        <v>10</v>
      </c>
      <c r="V26" s="11" t="s">
        <v>10</v>
      </c>
      <c r="W26" s="9" t="s">
        <v>11</v>
      </c>
      <c r="Y26" s="13" t="s">
        <v>12</v>
      </c>
      <c r="Z26" s="13" t="s">
        <v>14</v>
      </c>
      <c r="AA26" s="13" t="s">
        <v>13</v>
      </c>
    </row>
    <row r="27" spans="1:27" x14ac:dyDescent="0.35">
      <c r="A27" s="34"/>
      <c r="B27" s="33"/>
      <c r="C27" s="34"/>
      <c r="L27" s="47"/>
      <c r="M27" s="47"/>
      <c r="N27" s="47"/>
      <c r="O27" s="47"/>
      <c r="P27" s="47"/>
      <c r="Q27" s="47"/>
      <c r="T27" s="17" t="s">
        <v>15</v>
      </c>
      <c r="U27" s="18">
        <v>403104</v>
      </c>
      <c r="V27" s="19"/>
      <c r="W27" s="19"/>
      <c r="Y27" s="20">
        <v>157697</v>
      </c>
      <c r="Z27" s="20">
        <v>167300</v>
      </c>
    </row>
    <row r="28" spans="1:27" x14ac:dyDescent="0.35">
      <c r="A28" s="34"/>
      <c r="B28" s="33"/>
      <c r="C28" s="34"/>
      <c r="T28" s="17" t="s">
        <v>16</v>
      </c>
      <c r="U28" s="18">
        <v>412025</v>
      </c>
      <c r="V28" s="18">
        <f>+U28-U27</f>
        <v>8921</v>
      </c>
      <c r="W28" s="22">
        <f>+((U28/U27)-1)</f>
        <v>2.2130765261570318E-2</v>
      </c>
      <c r="Y28" s="23">
        <f>U28/$AA$4</f>
        <v>160947.265625</v>
      </c>
      <c r="Z28" s="23">
        <f>Y28/0.97</f>
        <v>165925.01610824742</v>
      </c>
    </row>
    <row r="29" spans="1:27" x14ac:dyDescent="0.35">
      <c r="A29" s="34"/>
      <c r="B29" s="33"/>
      <c r="C29" s="34"/>
      <c r="T29" s="17" t="s">
        <v>17</v>
      </c>
      <c r="U29" s="18">
        <v>420379</v>
      </c>
      <c r="V29" s="18">
        <f>+U29-U28</f>
        <v>8354</v>
      </c>
      <c r="W29" s="22">
        <f>+((U29/U28)-1)</f>
        <v>2.0275468721558054E-2</v>
      </c>
      <c r="Y29" s="23">
        <f t="shared" ref="Y29:Y41" si="13">U29/$AA$4</f>
        <v>164210.546875</v>
      </c>
      <c r="Z29" s="23">
        <f t="shared" ref="Z29:Z41" si="14">Y29/0.97</f>
        <v>169289.22358247422</v>
      </c>
      <c r="AA29" s="23">
        <f>Z29-Z28</f>
        <v>3364.2074742268014</v>
      </c>
    </row>
    <row r="30" spans="1:27" x14ac:dyDescent="0.35">
      <c r="A30" s="34"/>
      <c r="B30" s="33"/>
      <c r="C30" s="34"/>
      <c r="T30" s="17" t="s">
        <v>18</v>
      </c>
      <c r="U30" s="18">
        <v>426270</v>
      </c>
      <c r="V30" s="18">
        <f t="shared" ref="V30" si="15">+U30-U29</f>
        <v>5891</v>
      </c>
      <c r="W30" s="22">
        <f t="shared" ref="W30" si="16">+((U30/U29)-1)</f>
        <v>1.4013544920179255E-2</v>
      </c>
      <c r="Y30" s="23">
        <f t="shared" si="13"/>
        <v>166511.71875</v>
      </c>
      <c r="Z30" s="23">
        <f t="shared" si="14"/>
        <v>171661.5657216495</v>
      </c>
      <c r="AA30" s="23">
        <f t="shared" ref="AA30:AA41" si="17">Z30-Z29</f>
        <v>2372.3421391752781</v>
      </c>
    </row>
    <row r="31" spans="1:27" x14ac:dyDescent="0.35">
      <c r="A31" s="34"/>
      <c r="B31" s="33"/>
      <c r="C31" s="34"/>
      <c r="T31" s="27">
        <v>2020</v>
      </c>
      <c r="U31" s="15">
        <v>431114</v>
      </c>
      <c r="V31" s="15">
        <v>4829</v>
      </c>
      <c r="W31" s="28">
        <v>1.2500000000000001E-2</v>
      </c>
      <c r="Y31" s="23">
        <f t="shared" si="13"/>
        <v>168403.90625</v>
      </c>
      <c r="Z31" s="23">
        <f>Y31/0.97</f>
        <v>173612.27448453609</v>
      </c>
      <c r="AA31" s="23">
        <f t="shared" si="17"/>
        <v>1950.7087628865847</v>
      </c>
    </row>
    <row r="32" spans="1:27" x14ac:dyDescent="0.35">
      <c r="A32" s="34"/>
      <c r="T32" s="27">
        <v>2021</v>
      </c>
      <c r="U32" s="15">
        <v>432623</v>
      </c>
      <c r="V32" s="29">
        <f>U31*W32</f>
        <v>5388.9250000000002</v>
      </c>
      <c r="W32" s="28">
        <v>1.2500000000000001E-2</v>
      </c>
      <c r="Y32" s="23">
        <f t="shared" si="13"/>
        <v>168993.359375</v>
      </c>
      <c r="Z32" s="23">
        <f t="shared" si="14"/>
        <v>174219.95811855671</v>
      </c>
      <c r="AA32" s="23">
        <f>Z32-Z31</f>
        <v>607.68363402062096</v>
      </c>
    </row>
    <row r="33" spans="1:27" x14ac:dyDescent="0.35">
      <c r="A33" s="34"/>
      <c r="T33" s="14">
        <v>2022</v>
      </c>
      <c r="U33" s="15">
        <f>U32+V33</f>
        <v>438030.78749999998</v>
      </c>
      <c r="V33" s="29">
        <f>U32*W33</f>
        <v>5407.7875000000004</v>
      </c>
      <c r="W33" s="28">
        <v>1.2500000000000001E-2</v>
      </c>
      <c r="Y33" s="23">
        <f t="shared" si="13"/>
        <v>171105.7763671875</v>
      </c>
      <c r="Z33" s="23">
        <f t="shared" si="14"/>
        <v>176397.70759503866</v>
      </c>
      <c r="AA33" s="23">
        <f t="shared" si="17"/>
        <v>2177.7494764819567</v>
      </c>
    </row>
    <row r="34" spans="1:27" x14ac:dyDescent="0.35">
      <c r="A34" s="34"/>
      <c r="T34" s="14">
        <v>2023</v>
      </c>
      <c r="U34" s="15">
        <f t="shared" ref="U34:U37" si="18">U33+V34</f>
        <v>443506.17234374996</v>
      </c>
      <c r="V34" s="29">
        <f>U33*W34</f>
        <v>5475.3848437500001</v>
      </c>
      <c r="W34" s="28">
        <v>1.2500000000000001E-2</v>
      </c>
      <c r="Y34" s="23">
        <f t="shared" si="13"/>
        <v>173244.59857177731</v>
      </c>
      <c r="Z34" s="23">
        <f t="shared" si="14"/>
        <v>178602.67893997661</v>
      </c>
      <c r="AA34" s="23">
        <f t="shared" si="17"/>
        <v>2204.9713449379487</v>
      </c>
    </row>
    <row r="35" spans="1:27" x14ac:dyDescent="0.35">
      <c r="T35" s="14">
        <v>2024</v>
      </c>
      <c r="U35" s="15">
        <f t="shared" si="18"/>
        <v>449049.99949804682</v>
      </c>
      <c r="V35" s="29">
        <f t="shared" ref="V35:V41" si="19">U34*W35</f>
        <v>5543.8271542968751</v>
      </c>
      <c r="W35" s="28">
        <v>1.2500000000000001E-2</v>
      </c>
      <c r="Y35" s="23">
        <f t="shared" si="13"/>
        <v>175410.15605392453</v>
      </c>
      <c r="Z35" s="23">
        <f t="shared" si="14"/>
        <v>180835.21242672633</v>
      </c>
      <c r="AA35" s="23">
        <f t="shared" si="17"/>
        <v>2232.5334867497149</v>
      </c>
    </row>
    <row r="36" spans="1:27" x14ac:dyDescent="0.35">
      <c r="T36" s="14">
        <v>2025</v>
      </c>
      <c r="U36" s="15">
        <f t="shared" si="18"/>
        <v>454663.12449177238</v>
      </c>
      <c r="V36" s="29">
        <f t="shared" si="19"/>
        <v>5613.1249937255852</v>
      </c>
      <c r="W36" s="28">
        <v>1.2500000000000001E-2</v>
      </c>
      <c r="Y36" s="23">
        <f t="shared" si="13"/>
        <v>177602.78300459858</v>
      </c>
      <c r="Z36" s="23">
        <f t="shared" si="14"/>
        <v>183095.6525820604</v>
      </c>
      <c r="AA36" s="23">
        <f t="shared" si="17"/>
        <v>2260.4401553340722</v>
      </c>
    </row>
    <row r="37" spans="1:27" x14ac:dyDescent="0.35">
      <c r="T37" s="14">
        <v>2026</v>
      </c>
      <c r="U37" s="15">
        <f t="shared" si="18"/>
        <v>460346.41354791954</v>
      </c>
      <c r="V37" s="29">
        <f t="shared" si="19"/>
        <v>5683.289056147155</v>
      </c>
      <c r="W37" s="28">
        <v>1.2500000000000001E-2</v>
      </c>
      <c r="Y37" s="23">
        <f t="shared" si="13"/>
        <v>179822.81779215607</v>
      </c>
      <c r="Z37" s="23">
        <f t="shared" si="14"/>
        <v>185384.34823933616</v>
      </c>
      <c r="AA37" s="23">
        <f t="shared" si="17"/>
        <v>2288.6956572757626</v>
      </c>
    </row>
    <row r="38" spans="1:27" x14ac:dyDescent="0.35">
      <c r="T38" s="14">
        <v>2027</v>
      </c>
      <c r="U38" s="15">
        <f>U37+V38</f>
        <v>466100.74371726852</v>
      </c>
      <c r="V38" s="29">
        <f t="shared" si="19"/>
        <v>5754.3301693489948</v>
      </c>
      <c r="W38" s="28">
        <v>1.2500000000000001E-2</v>
      </c>
      <c r="Y38" s="23">
        <f t="shared" si="13"/>
        <v>182070.603014558</v>
      </c>
      <c r="Z38" s="23">
        <f t="shared" si="14"/>
        <v>187701.65259232785</v>
      </c>
      <c r="AA38" s="23">
        <f t="shared" si="17"/>
        <v>2317.3043529916904</v>
      </c>
    </row>
    <row r="39" spans="1:27" x14ac:dyDescent="0.35">
      <c r="T39" s="14">
        <v>2028</v>
      </c>
      <c r="U39" s="15">
        <f t="shared" ref="U39:U41" si="20">U38+V39</f>
        <v>471927.00301373436</v>
      </c>
      <c r="V39" s="29">
        <f t="shared" si="19"/>
        <v>5826.259296465857</v>
      </c>
      <c r="W39" s="28">
        <v>1.2500000000000001E-2</v>
      </c>
      <c r="Y39" s="23">
        <f t="shared" si="13"/>
        <v>184346.48555223999</v>
      </c>
      <c r="Z39" s="23">
        <f t="shared" si="14"/>
        <v>190047.92324973195</v>
      </c>
      <c r="AA39" s="23">
        <f t="shared" si="17"/>
        <v>2346.2706574040931</v>
      </c>
    </row>
    <row r="40" spans="1:27" x14ac:dyDescent="0.35">
      <c r="T40" s="14">
        <v>2029</v>
      </c>
      <c r="U40" s="15">
        <f t="shared" si="20"/>
        <v>477826.09055140603</v>
      </c>
      <c r="V40" s="29">
        <f t="shared" si="19"/>
        <v>5899.0875376716795</v>
      </c>
      <c r="W40" s="28">
        <v>1.2500000000000001E-2</v>
      </c>
      <c r="Y40" s="23">
        <f t="shared" si="13"/>
        <v>186650.81662164297</v>
      </c>
      <c r="Z40" s="23">
        <f t="shared" si="14"/>
        <v>192423.52229035358</v>
      </c>
      <c r="AA40" s="23">
        <f t="shared" si="17"/>
        <v>2375.5990406216297</v>
      </c>
    </row>
    <row r="41" spans="1:27" x14ac:dyDescent="0.35">
      <c r="T41" s="14">
        <v>2030</v>
      </c>
      <c r="U41" s="15">
        <f t="shared" si="20"/>
        <v>483798.91668329859</v>
      </c>
      <c r="V41" s="29">
        <f t="shared" si="19"/>
        <v>5972.8261318925761</v>
      </c>
      <c r="W41" s="28">
        <v>1.2500000000000001E-2</v>
      </c>
      <c r="Y41" s="23">
        <f t="shared" si="13"/>
        <v>188983.95182941351</v>
      </c>
      <c r="Z41" s="23">
        <f t="shared" si="14"/>
        <v>194828.81631898301</v>
      </c>
      <c r="AA41" s="23">
        <f t="shared" si="17"/>
        <v>2405.2940286294324</v>
      </c>
    </row>
    <row r="42" spans="1:27" x14ac:dyDescent="0.35">
      <c r="Z42" s="42" t="s">
        <v>26</v>
      </c>
      <c r="AA42" s="41">
        <f>AVERAGE(AA33:AA41)</f>
        <v>2289.8731333807</v>
      </c>
    </row>
    <row r="44" spans="1:27" x14ac:dyDescent="0.35">
      <c r="T44" s="51" t="s">
        <v>28</v>
      </c>
      <c r="U44" s="51"/>
      <c r="V44" s="51"/>
      <c r="W44" s="51"/>
      <c r="X44" s="51"/>
      <c r="Y44" s="51"/>
      <c r="Z44" s="51"/>
      <c r="AA44" s="51"/>
    </row>
    <row r="46" spans="1:27" ht="29" x14ac:dyDescent="0.35">
      <c r="T46" s="5" t="s">
        <v>5</v>
      </c>
      <c r="U46" s="6" t="s">
        <v>6</v>
      </c>
      <c r="V46" s="57" t="s">
        <v>7</v>
      </c>
      <c r="W46" s="57"/>
      <c r="Y46" s="58" t="s">
        <v>9</v>
      </c>
      <c r="Z46" s="58"/>
      <c r="AA46" s="8">
        <v>2.56</v>
      </c>
    </row>
    <row r="47" spans="1:27" ht="43.5" x14ac:dyDescent="0.35">
      <c r="T47" s="10"/>
      <c r="U47" s="11" t="s">
        <v>10</v>
      </c>
      <c r="V47" s="11" t="s">
        <v>10</v>
      </c>
      <c r="W47" s="9" t="s">
        <v>11</v>
      </c>
      <c r="Y47" s="13" t="s">
        <v>12</v>
      </c>
      <c r="Z47" s="13" t="s">
        <v>14</v>
      </c>
      <c r="AA47" s="13" t="s">
        <v>13</v>
      </c>
    </row>
    <row r="48" spans="1:27" x14ac:dyDescent="0.35">
      <c r="T48" s="17" t="s">
        <v>15</v>
      </c>
      <c r="U48" s="18">
        <v>403104</v>
      </c>
      <c r="V48" s="19"/>
      <c r="W48" s="19"/>
      <c r="Y48" s="20">
        <v>157697</v>
      </c>
      <c r="Z48" s="20">
        <v>167300</v>
      </c>
    </row>
    <row r="49" spans="20:27" x14ac:dyDescent="0.35">
      <c r="T49" s="17" t="s">
        <v>16</v>
      </c>
      <c r="U49" s="18">
        <v>412025</v>
      </c>
      <c r="V49" s="18">
        <f>+U49-U48</f>
        <v>8921</v>
      </c>
      <c r="W49" s="22">
        <f>+((U49/U48)-1)</f>
        <v>2.2130765261570318E-2</v>
      </c>
      <c r="Y49" s="23">
        <f>U49/$AA$4</f>
        <v>160947.265625</v>
      </c>
      <c r="Z49" s="23">
        <f>Y49/0.97</f>
        <v>165925.01610824742</v>
      </c>
    </row>
    <row r="50" spans="20:27" x14ac:dyDescent="0.35">
      <c r="T50" s="17" t="s">
        <v>17</v>
      </c>
      <c r="U50" s="18">
        <v>420379</v>
      </c>
      <c r="V50" s="18">
        <f>+U50-U49</f>
        <v>8354</v>
      </c>
      <c r="W50" s="22">
        <f>+((U50/U49)-1)</f>
        <v>2.0275468721558054E-2</v>
      </c>
      <c r="Y50" s="23">
        <f t="shared" ref="Y50:Y62" si="21">U50/$AA$4</f>
        <v>164210.546875</v>
      </c>
      <c r="Z50" s="23">
        <f t="shared" ref="Z50:Z62" si="22">Y50/0.97</f>
        <v>169289.22358247422</v>
      </c>
      <c r="AA50" s="23">
        <f>Z50-Z49</f>
        <v>3364.2074742268014</v>
      </c>
    </row>
    <row r="51" spans="20:27" x14ac:dyDescent="0.35">
      <c r="T51" s="17" t="s">
        <v>18</v>
      </c>
      <c r="U51" s="18">
        <v>426270</v>
      </c>
      <c r="V51" s="18">
        <f t="shared" ref="V51" si="23">+U51-U50</f>
        <v>5891</v>
      </c>
      <c r="W51" s="22">
        <f t="shared" ref="W51" si="24">+((U51/U50)-1)</f>
        <v>1.4013544920179255E-2</v>
      </c>
      <c r="Y51" s="23">
        <f t="shared" si="21"/>
        <v>166511.71875</v>
      </c>
      <c r="Z51" s="23">
        <f t="shared" si="22"/>
        <v>171661.5657216495</v>
      </c>
      <c r="AA51" s="23">
        <f t="shared" ref="AA51:AA62" si="25">Z51-Z50</f>
        <v>2372.3421391752781</v>
      </c>
    </row>
    <row r="52" spans="20:27" x14ac:dyDescent="0.35">
      <c r="T52" s="27">
        <v>2020</v>
      </c>
      <c r="U52" s="15">
        <v>431114</v>
      </c>
      <c r="V52" s="15">
        <v>4829</v>
      </c>
      <c r="W52" s="28">
        <v>1.2500000000000001E-2</v>
      </c>
      <c r="Y52" s="23">
        <f t="shared" si="21"/>
        <v>168403.90625</v>
      </c>
      <c r="Z52" s="23">
        <f>Y52/0.97</f>
        <v>173612.27448453609</v>
      </c>
      <c r="AA52" s="23">
        <f t="shared" si="25"/>
        <v>1950.7087628865847</v>
      </c>
    </row>
    <row r="53" spans="20:27" x14ac:dyDescent="0.35">
      <c r="T53" s="27">
        <v>2021</v>
      </c>
      <c r="U53" s="15">
        <v>432623</v>
      </c>
      <c r="V53" s="29">
        <f>U52*W53</f>
        <v>6897.8240000000005</v>
      </c>
      <c r="W53" s="28">
        <v>1.6E-2</v>
      </c>
      <c r="Y53" s="23">
        <f t="shared" si="21"/>
        <v>168993.359375</v>
      </c>
      <c r="Z53" s="23">
        <f t="shared" si="22"/>
        <v>174219.95811855671</v>
      </c>
      <c r="AA53" s="23">
        <f>Z53-Z52</f>
        <v>607.68363402062096</v>
      </c>
    </row>
    <row r="54" spans="20:27" x14ac:dyDescent="0.35">
      <c r="T54" s="14">
        <v>2022</v>
      </c>
      <c r="U54" s="15">
        <f>U53+V54</f>
        <v>439544.96799999999</v>
      </c>
      <c r="V54" s="29">
        <f>U53*W54</f>
        <v>6921.9679999999998</v>
      </c>
      <c r="W54" s="28">
        <v>1.6E-2</v>
      </c>
      <c r="Y54" s="23">
        <f t="shared" si="21"/>
        <v>171697.25312499999</v>
      </c>
      <c r="Z54" s="23">
        <f t="shared" si="22"/>
        <v>177007.4774484536</v>
      </c>
      <c r="AA54" s="23">
        <f t="shared" si="25"/>
        <v>2787.5193298968952</v>
      </c>
    </row>
    <row r="55" spans="20:27" x14ac:dyDescent="0.35">
      <c r="T55" s="14">
        <v>2023</v>
      </c>
      <c r="U55" s="15">
        <f t="shared" ref="U55:U58" si="26">U54+V55</f>
        <v>446577.68748799997</v>
      </c>
      <c r="V55" s="29">
        <f>U54*W55</f>
        <v>7032.7194879999997</v>
      </c>
      <c r="W55" s="28">
        <v>1.6E-2</v>
      </c>
      <c r="Y55" s="23">
        <f t="shared" si="21"/>
        <v>174444.40917499998</v>
      </c>
      <c r="Z55" s="23">
        <f t="shared" si="22"/>
        <v>179839.59708762885</v>
      </c>
      <c r="AA55" s="23">
        <f t="shared" si="25"/>
        <v>2832.1196391752455</v>
      </c>
    </row>
    <row r="56" spans="20:27" x14ac:dyDescent="0.35">
      <c r="T56" s="14">
        <v>2024</v>
      </c>
      <c r="U56" s="15">
        <f t="shared" si="26"/>
        <v>453722.93048780796</v>
      </c>
      <c r="V56" s="29">
        <f t="shared" ref="V56:V62" si="27">U55*W56</f>
        <v>7145.2429998079997</v>
      </c>
      <c r="W56" s="28">
        <v>1.6E-2</v>
      </c>
      <c r="Y56" s="23">
        <f t="shared" si="21"/>
        <v>177235.51972179997</v>
      </c>
      <c r="Z56" s="23">
        <f t="shared" si="22"/>
        <v>182717.0306410309</v>
      </c>
      <c r="AA56" s="23">
        <f t="shared" si="25"/>
        <v>2877.4335534020502</v>
      </c>
    </row>
    <row r="57" spans="20:27" x14ac:dyDescent="0.35">
      <c r="T57" s="14">
        <v>2025</v>
      </c>
      <c r="U57" s="15">
        <f t="shared" si="26"/>
        <v>460982.4973756129</v>
      </c>
      <c r="V57" s="29">
        <f t="shared" si="27"/>
        <v>7259.5668878049273</v>
      </c>
      <c r="W57" s="28">
        <v>1.6E-2</v>
      </c>
      <c r="Y57" s="23">
        <f t="shared" si="21"/>
        <v>180071.2880373488</v>
      </c>
      <c r="Z57" s="23">
        <f t="shared" si="22"/>
        <v>185640.50313128743</v>
      </c>
      <c r="AA57" s="23">
        <f t="shared" si="25"/>
        <v>2923.4724902565358</v>
      </c>
    </row>
    <row r="58" spans="20:27" x14ac:dyDescent="0.35">
      <c r="T58" s="14">
        <v>2026</v>
      </c>
      <c r="U58" s="15">
        <f t="shared" si="26"/>
        <v>468358.21733362268</v>
      </c>
      <c r="V58" s="29">
        <f t="shared" si="27"/>
        <v>7375.7199580098068</v>
      </c>
      <c r="W58" s="28">
        <v>1.6E-2</v>
      </c>
      <c r="Y58" s="23">
        <f t="shared" si="21"/>
        <v>182952.42864594635</v>
      </c>
      <c r="Z58" s="23">
        <f t="shared" si="22"/>
        <v>188610.75118138798</v>
      </c>
      <c r="AA58" s="23">
        <f t="shared" si="25"/>
        <v>2970.2480501005484</v>
      </c>
    </row>
    <row r="59" spans="20:27" x14ac:dyDescent="0.35">
      <c r="T59" s="14">
        <v>2027</v>
      </c>
      <c r="U59" s="15">
        <f>U58+V59</f>
        <v>475851.94881096063</v>
      </c>
      <c r="V59" s="29">
        <f t="shared" si="27"/>
        <v>7493.731477337963</v>
      </c>
      <c r="W59" s="28">
        <v>1.6E-2</v>
      </c>
      <c r="Y59" s="23">
        <f t="shared" si="21"/>
        <v>185879.6675042815</v>
      </c>
      <c r="Z59" s="23">
        <f t="shared" si="22"/>
        <v>191628.52320029022</v>
      </c>
      <c r="AA59" s="23">
        <f t="shared" si="25"/>
        <v>3017.7720189022366</v>
      </c>
    </row>
    <row r="60" spans="20:27" x14ac:dyDescent="0.35">
      <c r="T60" s="14">
        <v>2028</v>
      </c>
      <c r="U60" s="15">
        <f t="shared" ref="U60:U62" si="28">U59+V60</f>
        <v>483465.57999193599</v>
      </c>
      <c r="V60" s="29">
        <f t="shared" si="27"/>
        <v>7613.6311809753706</v>
      </c>
      <c r="W60" s="28">
        <v>1.6E-2</v>
      </c>
      <c r="Y60" s="23">
        <f t="shared" si="21"/>
        <v>188853.74218434998</v>
      </c>
      <c r="Z60" s="23">
        <f t="shared" si="22"/>
        <v>194694.57957149483</v>
      </c>
      <c r="AA60" s="23">
        <f t="shared" si="25"/>
        <v>3066.0563712046132</v>
      </c>
    </row>
    <row r="61" spans="20:27" x14ac:dyDescent="0.35">
      <c r="T61" s="14">
        <v>2029</v>
      </c>
      <c r="U61" s="15">
        <f t="shared" si="28"/>
        <v>491201.02927180694</v>
      </c>
      <c r="V61" s="29">
        <f t="shared" si="27"/>
        <v>7735.4492798709762</v>
      </c>
      <c r="W61" s="28">
        <v>1.6E-2</v>
      </c>
      <c r="Y61" s="23">
        <f t="shared" si="21"/>
        <v>191875.40205929958</v>
      </c>
      <c r="Z61" s="23">
        <f t="shared" si="22"/>
        <v>197809.69284463875</v>
      </c>
      <c r="AA61" s="23">
        <f t="shared" si="25"/>
        <v>3115.1132731439138</v>
      </c>
    </row>
    <row r="62" spans="20:27" x14ac:dyDescent="0.35">
      <c r="T62" s="14">
        <v>2030</v>
      </c>
      <c r="U62" s="15">
        <f t="shared" si="28"/>
        <v>499060.24574015586</v>
      </c>
      <c r="V62" s="29">
        <f t="shared" si="27"/>
        <v>7859.2164683489109</v>
      </c>
      <c r="W62" s="28">
        <v>1.6E-2</v>
      </c>
      <c r="Y62" s="23">
        <f t="shared" si="21"/>
        <v>194945.40849224839</v>
      </c>
      <c r="Z62" s="23">
        <f t="shared" si="22"/>
        <v>200974.64793015298</v>
      </c>
      <c r="AA62" s="23">
        <f t="shared" si="25"/>
        <v>3164.9550855142297</v>
      </c>
    </row>
    <row r="63" spans="20:27" x14ac:dyDescent="0.35">
      <c r="Z63" s="42" t="s">
        <v>26</v>
      </c>
      <c r="AA63" s="41">
        <f>AVERAGE(AA54:AA62)</f>
        <v>2972.7433123995852</v>
      </c>
    </row>
  </sheetData>
  <mergeCells count="23">
    <mergeCell ref="V25:W25"/>
    <mergeCell ref="Y25:Z25"/>
    <mergeCell ref="T44:AA44"/>
    <mergeCell ref="V46:W46"/>
    <mergeCell ref="Y46:Z46"/>
    <mergeCell ref="T23:AA23"/>
    <mergeCell ref="L3:L4"/>
    <mergeCell ref="M3:M4"/>
    <mergeCell ref="O3:O4"/>
    <mergeCell ref="P3:P4"/>
    <mergeCell ref="N3:N4"/>
    <mergeCell ref="L2:P2"/>
    <mergeCell ref="T2:AA2"/>
    <mergeCell ref="C3:F3"/>
    <mergeCell ref="H3:I3"/>
    <mergeCell ref="Q3:Q4"/>
    <mergeCell ref="R3:R4"/>
    <mergeCell ref="C2:F2"/>
    <mergeCell ref="H2:J2"/>
    <mergeCell ref="E4:F4"/>
    <mergeCell ref="H4:I4"/>
    <mergeCell ref="V4:W4"/>
    <mergeCell ref="Y4:Z4"/>
  </mergeCells>
  <pageMargins left="0.7" right="0.7" top="0.75" bottom="0.75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 Demand_Supply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Finlay, Jennifer</dc:creator>
  <cp:lastModifiedBy>Finlay, Jennifer</cp:lastModifiedBy>
  <dcterms:created xsi:type="dcterms:W3CDTF">2022-02-28T22:32:46Z</dcterms:created>
  <dcterms:modified xsi:type="dcterms:W3CDTF">2022-03-01T21:38:16Z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A33163966</vt:lpwstr>
  </property>
  <property fmtid="{D5CDD505-2E9C-101B-9397-08002B2CF9AE}" pid="4" name="Objective-Title">
    <vt:lpwstr>Attachment D1-FOI 22/18402-2021 01 19 Residential Supply and Demand model - February 2021</vt:lpwstr>
  </property>
  <property fmtid="{D5CDD505-2E9C-101B-9397-08002B2CF9AE}" pid="5" name="Objective-Comment">
    <vt:lpwstr/>
  </property>
  <property fmtid="{D5CDD505-2E9C-101B-9397-08002B2CF9AE}" pid="6" name="Objective-CreationStamp">
    <vt:filetime>2022-03-07T05:35:31Z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2022-03-16T03:53:59Z</vt:filetime>
  </property>
  <property fmtid="{D5CDD505-2E9C-101B-9397-08002B2CF9AE}" pid="11" name="Objective-Owner">
    <vt:lpwstr>Angelina Aloisi</vt:lpwstr>
  </property>
  <property fmtid="{D5CDD505-2E9C-101B-9397-08002B2CF9AE}" pid="12" name="Objective-Path">
    <vt:lpwstr>Whole of ACT Government:EPSDD - Environment Planning and Sustainable Development Directorate:DIVISION - Business, Governance and Capability:06. Governance, Compliance and Legal:Information Governance Team:01. Information Access Requests (FOI, Archives, Subpoena, Non-Party Production):02. Freedom of Information (FOI):03. ACTIVE FOI Requests:22/18402 - Greater Canberra Inc - ACT Residential Supply and Demand Model:09. Decision Brief and Documents:</vt:lpwstr>
  </property>
  <property fmtid="{D5CDD505-2E9C-101B-9397-08002B2CF9AE}" pid="13" name="Objective-Parent">
    <vt:lpwstr>09. Decision Brief and Documents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1.1</vt:lpwstr>
  </property>
  <property fmtid="{D5CDD505-2E9C-101B-9397-08002B2CF9AE}" pid="16" name="Objective-VersionNumber">
    <vt:r8>2</vt:r8>
  </property>
  <property fmtid="{D5CDD505-2E9C-101B-9397-08002B2CF9AE}" pid="17" name="Objective-VersionComment">
    <vt:lpwstr/>
  </property>
  <property fmtid="{D5CDD505-2E9C-101B-9397-08002B2CF9AE}" pid="18" name="Objective-FileNumber">
    <vt:lpwstr>1-2022/18402</vt:lpwstr>
  </property>
  <property fmtid="{D5CDD505-2E9C-101B-9397-08002B2CF9AE}" pid="19" name="Objective-Classification">
    <vt:lpwstr>[Inherited - Unclassified (beige file cover)]</vt:lpwstr>
  </property>
  <property fmtid="{D5CDD505-2E9C-101B-9397-08002B2CF9AE}" pid="20" name="Objective-Caveats">
    <vt:lpwstr/>
  </property>
  <property fmtid="{D5CDD505-2E9C-101B-9397-08002B2CF9AE}" pid="21" name="Objective-Owner Agency">
    <vt:lpwstr>EPSDD</vt:lpwstr>
  </property>
  <property fmtid="{D5CDD505-2E9C-101B-9397-08002B2CF9AE}" pid="22" name="Objective-Document Type">
    <vt:lpwstr>0-Document</vt:lpwstr>
  </property>
  <property fmtid="{D5CDD505-2E9C-101B-9397-08002B2CF9AE}" pid="23" name="Objective-Language">
    <vt:lpwstr>English (en)</vt:lpwstr>
  </property>
  <property fmtid="{D5CDD505-2E9C-101B-9397-08002B2CF9AE}" pid="24" name="Objective-Jurisdiction">
    <vt:lpwstr>ACT</vt:lpwstr>
  </property>
  <property fmtid="{D5CDD505-2E9C-101B-9397-08002B2CF9AE}" pid="25" name="Objective-Customers">
    <vt:lpwstr/>
  </property>
  <property fmtid="{D5CDD505-2E9C-101B-9397-08002B2CF9AE}" pid="26" name="Objective-Places">
    <vt:lpwstr/>
  </property>
  <property fmtid="{D5CDD505-2E9C-101B-9397-08002B2CF9AE}" pid="27" name="Objective-Transaction Reference">
    <vt:lpwstr/>
  </property>
  <property fmtid="{D5CDD505-2E9C-101B-9397-08002B2CF9AE}" pid="28" name="Objective-Document Created By">
    <vt:lpwstr/>
  </property>
  <property fmtid="{D5CDD505-2E9C-101B-9397-08002B2CF9AE}" pid="29" name="Objective-Document Created On">
    <vt:lpwstr/>
  </property>
  <property fmtid="{D5CDD505-2E9C-101B-9397-08002B2CF9AE}" pid="30" name="Objective-Covers Period From">
    <vt:lpwstr/>
  </property>
  <property fmtid="{D5CDD505-2E9C-101B-9397-08002B2CF9AE}" pid="31" name="Objective-Covers Period To">
    <vt:lpwstr/>
  </property>
</Properties>
</file>